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W34" i="2" l="1"/>
  <c r="S34" i="2"/>
  <c r="Q34" i="2"/>
  <c r="W33" i="2"/>
  <c r="S33" i="2"/>
  <c r="Q33" i="2"/>
  <c r="W32" i="2"/>
  <c r="S32" i="2"/>
  <c r="Q32" i="2"/>
  <c r="W31" i="2"/>
  <c r="U31" i="2"/>
  <c r="S31" i="2"/>
  <c r="Q31" i="2"/>
  <c r="W30" i="2"/>
  <c r="S30" i="2"/>
  <c r="Q30" i="2"/>
  <c r="W29" i="2"/>
  <c r="S29" i="2"/>
  <c r="Q29" i="2"/>
  <c r="W28" i="2"/>
  <c r="S28" i="2"/>
  <c r="Q28" i="2"/>
  <c r="W27" i="2"/>
  <c r="S27" i="2"/>
  <c r="Q27" i="2"/>
  <c r="W26" i="2"/>
  <c r="S26" i="2"/>
  <c r="Q26" i="2"/>
  <c r="W25" i="2"/>
  <c r="S25" i="2"/>
  <c r="Q25" i="2"/>
  <c r="W24" i="2"/>
  <c r="S24" i="2"/>
  <c r="Q24" i="2"/>
  <c r="W23" i="2"/>
  <c r="U23" i="2"/>
  <c r="S23" i="2"/>
  <c r="Q23" i="2"/>
  <c r="W22" i="2"/>
  <c r="S22" i="2"/>
  <c r="Q22" i="2"/>
  <c r="U25" i="2" l="1"/>
  <c r="U32" i="2" l="1"/>
  <c r="U29" i="2"/>
  <c r="U27" i="2"/>
  <c r="U28" i="2" l="1"/>
  <c r="U22" i="2" l="1"/>
  <c r="U26" i="2" l="1"/>
  <c r="V23" i="2" l="1"/>
  <c r="V22" i="2"/>
  <c r="V34" i="2" l="1"/>
  <c r="V33" i="2"/>
  <c r="V32" i="2"/>
  <c r="V31" i="2"/>
  <c r="V30" i="2"/>
  <c r="V29" i="2"/>
  <c r="V28" i="2"/>
  <c r="V27" i="2"/>
  <c r="V26" i="2"/>
  <c r="V25" i="2"/>
  <c r="V24" i="2"/>
</calcChain>
</file>

<file path=xl/sharedStrings.xml><?xml version="1.0" encoding="utf-8"?>
<sst xmlns="http://schemas.openxmlformats.org/spreadsheetml/2006/main" count="159" uniqueCount="96">
  <si>
    <t>№ п/п</t>
  </si>
  <si>
    <t>муниципальное образование</t>
  </si>
  <si>
    <t>поселение</t>
  </si>
  <si>
    <t>населенный пункт</t>
  </si>
  <si>
    <t>улица</t>
  </si>
  <si>
    <t>дом</t>
  </si>
  <si>
    <t>корпус</t>
  </si>
  <si>
    <t>строение</t>
  </si>
  <si>
    <t>литера</t>
  </si>
  <si>
    <t>индекс</t>
  </si>
  <si>
    <t>Общая площадь помещений в МКД, принадлежащих собственникам</t>
  </si>
  <si>
    <t>Примечание</t>
  </si>
  <si>
    <t>В Службу государственной жилищной</t>
  </si>
  <si>
    <t>инспекции Ивановской области</t>
  </si>
  <si>
    <t xml:space="preserve"> (полное наименование владельца специального счета)</t>
  </si>
  <si>
    <t>(по состоянию на 10-ое число месяца, следующего за отчетным)</t>
  </si>
  <si>
    <t xml:space="preserve">Приложение № 1                               </t>
  </si>
  <si>
    <t xml:space="preserve">                                                                                         к приказу Службы государственной</t>
  </si>
  <si>
    <t xml:space="preserve"> жилищной инспекции Ивановской области</t>
  </si>
  <si>
    <t>от __________________ № _____</t>
  </si>
  <si>
    <t xml:space="preserve">Приложение № 3                               </t>
  </si>
  <si>
    <t>от 07.09.2017 № 97</t>
  </si>
  <si>
    <t>Сведения о поступлении взносов на капитальный ремонт от собственников помещений в многоквартирном доме, формирующих фонд капитального ремонта на специальном счете, и о размере остатка средств на специальном счете</t>
  </si>
  <si>
    <t>Полное и сокращенное наименование владельца специального счета</t>
  </si>
  <si>
    <t>ИНН владельца специального счета</t>
  </si>
  <si>
    <t>Номер специального счета/специального депозита</t>
  </si>
  <si>
    <t>Сведения о перечислении денежных средств, находящихся на специальном счете, в случаях, предусмотренных ч. 2 ст. 174 ЖК РФ*</t>
  </si>
  <si>
    <t>* указываются данные по состоянию на 10-ое число месяца, следующего за отчетным</t>
  </si>
  <si>
    <t>(наименование должности руководителя юридического лица)          М.П</t>
  </si>
  <si>
    <t xml:space="preserve"> (подпись руководителя)  </t>
  </si>
  <si>
    <t xml:space="preserve">  (ФИО руководителя)</t>
  </si>
  <si>
    <t>Сведения о многоквартирных домах, собственники помещений в которых формируют фонды капитального ремонта на специальном счете/специальном депозите</t>
  </si>
  <si>
    <t>Размер  взноса на капитальный ремонт</t>
  </si>
  <si>
    <t xml:space="preserve">Размер суммы займа и (или) кредита на проведение капитального ремонта 
</t>
  </si>
  <si>
    <t>Остаток средств на специальном счете/ специальном депозите*</t>
  </si>
  <si>
    <t xml:space="preserve">Сведения о заключении договора займа и (или) кредитного договора на проведение капитального ремонта **
</t>
  </si>
  <si>
    <t>** в случае заполнения со сведениями предоставляется заверенная копия соответствующего договора</t>
  </si>
  <si>
    <t>Размер обязательства по состоянию на отчетную дату</t>
  </si>
  <si>
    <t xml:space="preserve">Сведения о сумме просроченной  задолженности по договору займа и (или) кредита на проведение капитального ремонта </t>
  </si>
  <si>
    <t>Реквизиты договора, с указанием займодателя/ кредитора</t>
  </si>
  <si>
    <r>
      <t>О</t>
    </r>
    <r>
      <rPr>
        <b/>
        <u/>
        <sz val="14"/>
        <color theme="1"/>
        <rFont val="Times New Roman"/>
        <family val="1"/>
        <charset val="204"/>
      </rPr>
      <t>бщество с ограниченной ответственность «СтройСервис»</t>
    </r>
  </si>
  <si>
    <t xml:space="preserve">Общество с ограниченной ответственность «СтройСервис»/
ООО «СтройСервис»
</t>
  </si>
  <si>
    <t xml:space="preserve">3703044991
</t>
  </si>
  <si>
    <t>городской округ Кинешма</t>
  </si>
  <si>
    <t>Город Кинешма</t>
  </si>
  <si>
    <t>с. Первомйский</t>
  </si>
  <si>
    <t>Ул. имени Менделеева</t>
  </si>
  <si>
    <t>3а</t>
  </si>
  <si>
    <r>
      <t xml:space="preserve">Ул. </t>
    </r>
    <r>
      <rPr>
        <sz val="6"/>
        <color theme="1"/>
        <rFont val="Times New Roman"/>
        <family val="1"/>
        <charset val="204"/>
      </rPr>
      <t>Красноветкинская</t>
    </r>
  </si>
  <si>
    <r>
      <t xml:space="preserve">Ул. </t>
    </r>
    <r>
      <rPr>
        <sz val="6"/>
        <color theme="1"/>
        <rFont val="Times New Roman"/>
        <family val="1"/>
        <charset val="204"/>
      </rPr>
      <t xml:space="preserve">Григория Королева </t>
    </r>
  </si>
  <si>
    <r>
      <t xml:space="preserve">Ул. </t>
    </r>
    <r>
      <rPr>
        <sz val="6"/>
        <color theme="1"/>
        <rFont val="Times New Roman"/>
        <family val="1"/>
        <charset val="204"/>
      </rPr>
      <t>Декабристов</t>
    </r>
  </si>
  <si>
    <t>Ул. Наволокская</t>
  </si>
  <si>
    <t>Ул. Воеводы Боборыкина</t>
  </si>
  <si>
    <t>8а</t>
  </si>
  <si>
    <t>1А</t>
  </si>
  <si>
    <t xml:space="preserve">Переулок Дунаевского </t>
  </si>
  <si>
    <t>Переулок Баумана</t>
  </si>
  <si>
    <r>
      <t xml:space="preserve">Ул. </t>
    </r>
    <r>
      <rPr>
        <sz val="6"/>
        <color theme="1"/>
        <rFont val="Times New Roman"/>
        <family val="1"/>
        <charset val="204"/>
      </rPr>
      <t>Григория Королева</t>
    </r>
  </si>
  <si>
    <t>9А</t>
  </si>
  <si>
    <t>Ул. Садовая</t>
  </si>
  <si>
    <r>
      <t xml:space="preserve">Ул. </t>
    </r>
    <r>
      <rPr>
        <sz val="6"/>
        <color theme="1"/>
        <rFont val="Times New Roman"/>
        <family val="1"/>
        <charset val="204"/>
      </rPr>
      <t>Маршала Василевского</t>
    </r>
  </si>
  <si>
    <t>407 058 106 170 000 00 450</t>
  </si>
  <si>
    <t>407 058 107 380 800 00 031</t>
  </si>
  <si>
    <t>407 058 104 380 800 00 030</t>
  </si>
  <si>
    <t>407 058 101 380 800 00 042</t>
  </si>
  <si>
    <t>407 058 100 380 800 00 045</t>
  </si>
  <si>
    <t>407 058 104 380 800 00 043</t>
  </si>
  <si>
    <t>407 058 107 380 800 00 044</t>
  </si>
  <si>
    <t>407 058 106 380 800 00 047</t>
  </si>
  <si>
    <t>407 058 106 380 800 00 050</t>
  </si>
  <si>
    <t>407 058 109 380 800 00 051</t>
  </si>
  <si>
    <t>407 058 105 380 800 00 040</t>
  </si>
  <si>
    <t>407 058 102 170 000 00 546</t>
  </si>
  <si>
    <t>407 058 105 170 000 00 602</t>
  </si>
  <si>
    <t>6 руб 40 коп.</t>
  </si>
  <si>
    <t>6 руб 40 коп</t>
  </si>
  <si>
    <t>городской округ Наволоки</t>
  </si>
  <si>
    <r>
      <t xml:space="preserve">Размер предоставленных к оплате средств, начисленных в качестве взносов на капитальный ремонт  </t>
    </r>
    <r>
      <rPr>
        <b/>
        <sz val="5"/>
        <color theme="1"/>
        <rFont val="Times New Roman"/>
        <family val="1"/>
        <charset val="204"/>
      </rPr>
      <t xml:space="preserve">за отчетный месяц </t>
    </r>
    <r>
      <rPr>
        <sz val="5"/>
        <color theme="1"/>
        <rFont val="Times New Roman"/>
        <family val="1"/>
        <charset val="204"/>
      </rPr>
      <t>(с учетом пени)</t>
    </r>
  </si>
  <si>
    <r>
      <t xml:space="preserve">Размер предоставленных к оплате средств, начисленных в качестве взносов на капитальный ремонт  </t>
    </r>
    <r>
      <rPr>
        <b/>
        <sz val="5"/>
        <color theme="1"/>
        <rFont val="Times New Roman"/>
        <family val="1"/>
        <charset val="204"/>
      </rPr>
      <t>с начала реализации региональной программы</t>
    </r>
    <r>
      <rPr>
        <sz val="5"/>
        <color theme="1"/>
        <rFont val="Times New Roman"/>
        <family val="1"/>
        <charset val="204"/>
      </rPr>
      <t xml:space="preserve"> капитального ремонта общего имущества МКД (с учетом пени)</t>
    </r>
  </si>
  <si>
    <r>
      <t xml:space="preserve">Размер средств, фактически поступивших в качестве взносов на капитальный ремонт </t>
    </r>
    <r>
      <rPr>
        <b/>
        <sz val="5"/>
        <color theme="1"/>
        <rFont val="Times New Roman"/>
        <family val="1"/>
        <charset val="204"/>
      </rPr>
      <t>за отчетный месяц</t>
    </r>
    <r>
      <rPr>
        <sz val="5"/>
        <color theme="1"/>
        <rFont val="Times New Roman"/>
        <family val="1"/>
        <charset val="204"/>
      </rPr>
      <t xml:space="preserve"> (с учетом пени, процентов, начисленных за пользование денежными средствами и т.д.)</t>
    </r>
  </si>
  <si>
    <r>
      <t xml:space="preserve">Размер средств, фактически поступивших в качестве взносов на капитальный ремонт </t>
    </r>
    <r>
      <rPr>
        <b/>
        <sz val="5"/>
        <color theme="1"/>
        <rFont val="Times New Roman"/>
        <family val="1"/>
        <charset val="204"/>
      </rPr>
      <t>с начала реализации региональной программы</t>
    </r>
    <r>
      <rPr>
        <sz val="5"/>
        <color theme="1"/>
        <rFont val="Times New Roman"/>
        <family val="1"/>
        <charset val="204"/>
      </rPr>
      <t xml:space="preserve"> капитального ремонта общего имущества МКД (с учетом пени, процентов, начисленных за пользование денежными средствами и т.д.)</t>
    </r>
  </si>
  <si>
    <r>
      <t xml:space="preserve">Размер денежных средств, израсходованных на проведение капитального ремонта </t>
    </r>
    <r>
      <rPr>
        <b/>
        <sz val="5"/>
        <color theme="1"/>
        <rFont val="Times New Roman"/>
        <family val="1"/>
        <charset val="204"/>
      </rPr>
      <t>в отчетном месяце</t>
    </r>
  </si>
  <si>
    <r>
      <t xml:space="preserve">Размер денежных средств, израсходованных на проведение капитального ремонта </t>
    </r>
    <r>
      <rPr>
        <b/>
        <sz val="5"/>
        <color theme="1"/>
        <rFont val="Times New Roman"/>
        <family val="1"/>
        <charset val="204"/>
      </rPr>
      <t>с начала реализации региональной программы</t>
    </r>
    <r>
      <rPr>
        <sz val="5"/>
        <color theme="1"/>
        <rFont val="Times New Roman"/>
        <family val="1"/>
        <charset val="204"/>
      </rPr>
      <t xml:space="preserve"> капитального ремонта общего имущества МКД</t>
    </r>
  </si>
  <si>
    <r>
      <t xml:space="preserve">Размер задолженности по вносам на капитальный ремонт </t>
    </r>
    <r>
      <rPr>
        <b/>
        <sz val="5"/>
        <color theme="1"/>
        <rFont val="Times New Roman"/>
        <family val="1"/>
        <charset val="204"/>
      </rPr>
      <t>с начала реализации региональной программы</t>
    </r>
    <r>
      <rPr>
        <sz val="5"/>
        <color theme="1"/>
        <rFont val="Times New Roman"/>
        <family val="1"/>
        <charset val="204"/>
      </rPr>
      <t xml:space="preserve"> капитального ремонта общего имущества МКД</t>
    </r>
  </si>
  <si>
    <t>1925-возврат ошибочно перечисленных платежей</t>
  </si>
  <si>
    <t>4638,86-возврат ошибочно перечисленных платежей(в т.ч. 350 р комиссия банка)</t>
  </si>
  <si>
    <t>6 руб комиссия банка</t>
  </si>
  <si>
    <t>914,99-возврат ошибочно перечисленных платежей;24 руб комиссия банка;710,22--возврат ошибочно перечисленных платежей</t>
  </si>
  <si>
    <t>3500-возврат ошибочно перечисленных платежей;60руб комиссия банка;30руб комиссия банка;1142,4-возврат ошибочно перечисленных платежей;6 руб комиссия банка</t>
  </si>
  <si>
    <t>директор</t>
  </si>
  <si>
    <t>Соловьева Л.П.</t>
  </si>
  <si>
    <t>30 рублей комиссия банка;30 рублей комиссия банка</t>
  </si>
  <si>
    <t>211,14-возврат ошибочно перечисленных платежей;260 руб комиссия банка;60 рублей комиссия банка</t>
  </si>
  <si>
    <t>593,92-возврат ошибочно перечисленных платежей; 60руб комиссия банка;30руб комиссия банка;30руб комиссия банка;30руб комиссия банка</t>
  </si>
  <si>
    <t>за Октябрь месяц 2019 года</t>
  </si>
  <si>
    <t>726,92-возврат ошибочно перечисленных платежей(в т.ч 6 руб комиссия банка);6 рублей комиссия банка;6 рублей комиссия банка;6 рублей комиссия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</si>
</sst>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/>
    <xf numFmtId="0" fontId="6" fillId="0" borderId="5" xfId="0" applyFont="1" applyBorder="1"/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 readingOrder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NumberFormat="1" applyFont="1" applyAlignment="1">
      <alignment textRotation="9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8" fillId="0" borderId="1" xfId="0" applyFont="1" applyBorder="1" applyAlignment="1">
      <alignment horizontal="center" textRotation="90" wrapText="1" readingOrder="1"/>
    </xf>
    <xf numFmtId="0" fontId="10" fillId="0" borderId="1" xfId="0" applyFont="1" applyBorder="1" applyAlignment="1">
      <alignment horizontal="center" textRotation="90" wrapText="1" readingOrder="1"/>
    </xf>
    <xf numFmtId="0" fontId="9" fillId="0" borderId="1" xfId="0" applyFont="1" applyBorder="1" applyAlignment="1">
      <alignment horizontal="center" textRotation="90" wrapText="1" readingOrder="1"/>
    </xf>
    <xf numFmtId="0" fontId="8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A7" zoomScale="166" zoomScaleNormal="166" workbookViewId="0">
      <selection activeCell="A16" sqref="A16:AC16"/>
    </sheetView>
  </sheetViews>
  <sheetFormatPr defaultRowHeight="15" x14ac:dyDescent="0.25"/>
  <cols>
    <col min="1" max="1" width="2.7109375" customWidth="1"/>
    <col min="2" max="2" width="8" customWidth="1"/>
    <col min="3" max="3" width="4.7109375" customWidth="1"/>
    <col min="4" max="4" width="5.140625" customWidth="1"/>
    <col min="5" max="5" width="2" customWidth="1"/>
    <col min="6" max="6" width="3" customWidth="1"/>
    <col min="7" max="7" width="4.28515625" customWidth="1"/>
    <col min="8" max="8" width="3.140625" customWidth="1"/>
    <col min="9" max="9" width="1.28515625" customWidth="1"/>
    <col min="10" max="10" width="1.85546875" customWidth="1"/>
    <col min="11" max="11" width="2.5703125" customWidth="1"/>
    <col min="12" max="12" width="2.7109375" customWidth="1"/>
    <col min="13" max="13" width="2.85546875" customWidth="1"/>
    <col min="14" max="14" width="6.85546875" customWidth="1"/>
    <col min="15" max="15" width="2.7109375" customWidth="1"/>
    <col min="16" max="16" width="7.28515625" customWidth="1"/>
    <col min="17" max="17" width="6.5703125" customWidth="1"/>
    <col min="18" max="19" width="5.85546875" customWidth="1"/>
    <col min="20" max="20" width="4.5703125" customWidth="1"/>
    <col min="21" max="21" width="6" customWidth="1"/>
    <col min="22" max="22" width="5.28515625" customWidth="1"/>
    <col min="23" max="23" width="6.5703125" customWidth="1"/>
    <col min="24" max="24" width="4.140625" customWidth="1"/>
    <col min="25" max="25" width="5.7109375" customWidth="1"/>
    <col min="26" max="26" width="4.42578125" customWidth="1"/>
    <col min="27" max="27" width="4.140625" customWidth="1"/>
    <col min="28" max="28" width="4" customWidth="1"/>
    <col min="29" max="29" width="6.140625" customWidth="1"/>
  </cols>
  <sheetData>
    <row r="1" spans="1:29" ht="15.75" x14ac:dyDescent="0.25">
      <c r="AC1" s="8" t="s">
        <v>16</v>
      </c>
    </row>
    <row r="2" spans="1:29" ht="15.75" x14ac:dyDescent="0.25">
      <c r="AC2" s="8" t="s">
        <v>17</v>
      </c>
    </row>
    <row r="3" spans="1:29" ht="15.75" x14ac:dyDescent="0.25">
      <c r="AC3" s="8" t="s">
        <v>18</v>
      </c>
    </row>
    <row r="4" spans="1:29" ht="15.75" x14ac:dyDescent="0.25">
      <c r="AC4" s="8" t="s">
        <v>19</v>
      </c>
    </row>
    <row r="5" spans="1:29" ht="15.75" x14ac:dyDescent="0.25">
      <c r="AC5" s="8" t="s">
        <v>20</v>
      </c>
    </row>
    <row r="6" spans="1:29" ht="15.75" x14ac:dyDescent="0.25">
      <c r="AC6" s="8" t="s">
        <v>17</v>
      </c>
    </row>
    <row r="7" spans="1:29" ht="15.75" x14ac:dyDescent="0.25">
      <c r="AC7" s="8" t="s">
        <v>18</v>
      </c>
    </row>
    <row r="8" spans="1:29" ht="15.75" x14ac:dyDescent="0.25">
      <c r="AC8" s="13" t="s">
        <v>21</v>
      </c>
    </row>
    <row r="10" spans="1:29" ht="15.75" x14ac:dyDescent="0.25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5.75" x14ac:dyDescent="0.25">
      <c r="A11" s="37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6.5" x14ac:dyDescent="0.3">
      <c r="A12" s="5"/>
      <c r="B12" s="5"/>
      <c r="C12" s="5"/>
    </row>
    <row r="13" spans="1:29" ht="18.75" customHeight="1" x14ac:dyDescent="0.25">
      <c r="A13" s="38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18.75" x14ac:dyDescent="0.3">
      <c r="A14" s="36" t="s">
        <v>40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x14ac:dyDescent="0.2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ht="16.5" customHeight="1" x14ac:dyDescent="0.3">
      <c r="A16" s="36" t="s">
        <v>94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x14ac:dyDescent="0.25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29" ht="3" customHeight="1" x14ac:dyDescent="0.25"/>
    <row r="19" spans="1:29" ht="18" customHeight="1" x14ac:dyDescent="0.25">
      <c r="A19" s="40" t="s">
        <v>0</v>
      </c>
      <c r="B19" s="41" t="s">
        <v>23</v>
      </c>
      <c r="C19" s="41" t="s">
        <v>24</v>
      </c>
      <c r="D19" s="40" t="s">
        <v>31</v>
      </c>
      <c r="E19" s="40"/>
      <c r="F19" s="40"/>
      <c r="G19" s="40"/>
      <c r="H19" s="40"/>
      <c r="I19" s="40"/>
      <c r="J19" s="40"/>
      <c r="K19" s="40"/>
      <c r="L19" s="40"/>
      <c r="M19" s="41" t="s">
        <v>25</v>
      </c>
      <c r="N19" s="40" t="s">
        <v>10</v>
      </c>
      <c r="O19" s="41" t="s">
        <v>32</v>
      </c>
      <c r="P19" s="43" t="s">
        <v>77</v>
      </c>
      <c r="Q19" s="43" t="s">
        <v>78</v>
      </c>
      <c r="R19" s="43" t="s">
        <v>79</v>
      </c>
      <c r="S19" s="43" t="s">
        <v>80</v>
      </c>
      <c r="T19" s="43" t="s">
        <v>81</v>
      </c>
      <c r="U19" s="43" t="s">
        <v>82</v>
      </c>
      <c r="V19" s="47" t="s">
        <v>83</v>
      </c>
      <c r="W19" s="43" t="s">
        <v>34</v>
      </c>
      <c r="X19" s="43" t="s">
        <v>26</v>
      </c>
      <c r="Y19" s="44" t="s">
        <v>35</v>
      </c>
      <c r="Z19" s="45"/>
      <c r="AA19" s="45"/>
      <c r="AB19" s="46"/>
      <c r="AC19" s="47" t="s">
        <v>11</v>
      </c>
    </row>
    <row r="20" spans="1:29" ht="180.75" x14ac:dyDescent="0.25">
      <c r="A20" s="40"/>
      <c r="B20" s="42"/>
      <c r="C20" s="42"/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9</v>
      </c>
      <c r="M20" s="42"/>
      <c r="N20" s="40"/>
      <c r="O20" s="42"/>
      <c r="P20" s="43"/>
      <c r="Q20" s="43"/>
      <c r="R20" s="43"/>
      <c r="S20" s="43"/>
      <c r="T20" s="43"/>
      <c r="U20" s="43"/>
      <c r="V20" s="48"/>
      <c r="W20" s="43"/>
      <c r="X20" s="43"/>
      <c r="Y20" s="27" t="s">
        <v>39</v>
      </c>
      <c r="Z20" s="27" t="s">
        <v>33</v>
      </c>
      <c r="AA20" s="27" t="s">
        <v>37</v>
      </c>
      <c r="AB20" s="27" t="s">
        <v>38</v>
      </c>
      <c r="AC20" s="48"/>
    </row>
    <row r="21" spans="1:29" ht="15.75" thickBot="1" x14ac:dyDescent="0.3">
      <c r="A21" s="3">
        <v>1</v>
      </c>
      <c r="B21" s="3"/>
      <c r="C21" s="3"/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3"/>
      <c r="N21" s="3">
        <v>12</v>
      </c>
      <c r="O21" s="3">
        <v>13</v>
      </c>
      <c r="P21" s="3">
        <v>14</v>
      </c>
      <c r="Q21" s="3">
        <v>15</v>
      </c>
      <c r="R21" s="3">
        <v>16</v>
      </c>
      <c r="S21" s="3">
        <v>17</v>
      </c>
      <c r="T21" s="4">
        <v>18</v>
      </c>
      <c r="U21" s="3">
        <v>19</v>
      </c>
      <c r="V21" s="3">
        <v>20</v>
      </c>
      <c r="W21" s="6">
        <v>21</v>
      </c>
      <c r="X21" s="7">
        <v>22</v>
      </c>
      <c r="Y21" s="7">
        <v>23</v>
      </c>
      <c r="Z21" s="7">
        <v>24</v>
      </c>
      <c r="AA21" s="7">
        <v>25</v>
      </c>
      <c r="AB21" s="12">
        <v>26</v>
      </c>
      <c r="AC21" s="12">
        <v>27</v>
      </c>
    </row>
    <row r="22" spans="1:29" ht="214.5" customHeight="1" thickBot="1" x14ac:dyDescent="0.3">
      <c r="A22" s="3">
        <v>1</v>
      </c>
      <c r="B22" s="32" t="s">
        <v>41</v>
      </c>
      <c r="C22" s="15" t="s">
        <v>42</v>
      </c>
      <c r="D22" s="15" t="s">
        <v>43</v>
      </c>
      <c r="E22" s="15"/>
      <c r="F22" s="15" t="s">
        <v>44</v>
      </c>
      <c r="G22" s="16" t="s">
        <v>46</v>
      </c>
      <c r="H22" s="17" t="s">
        <v>47</v>
      </c>
      <c r="I22" s="15"/>
      <c r="J22" s="15"/>
      <c r="K22" s="15"/>
      <c r="L22" s="15">
        <v>155800</v>
      </c>
      <c r="M22" s="22" t="s">
        <v>61</v>
      </c>
      <c r="N22" s="23">
        <v>4563.8999999999996</v>
      </c>
      <c r="O22" s="20" t="s">
        <v>74</v>
      </c>
      <c r="P22" s="30">
        <v>25905.279999999999</v>
      </c>
      <c r="Q22" s="30">
        <f>582550.43+549080.65+510175.6+1142.25+25905.28+25905.28+31872.64+25905.28+29708+25905.28+25905.28+41662.72+25905.28+25905.28+35695.36+25905.28</f>
        <v>1989129.8900000004</v>
      </c>
      <c r="R22" s="30">
        <v>35603.14</v>
      </c>
      <c r="S22" s="30">
        <f>639881.03+515456.83+24617.86+26731.84+31115.52+26391.76+28974.38+21524.55+30151.04+22219.08+24020+22477.32+32920.96+35603.14</f>
        <v>1482085.3100000003</v>
      </c>
      <c r="T22" s="30"/>
      <c r="U22" s="30">
        <f>1120394-1925+246377</f>
        <v>1364846</v>
      </c>
      <c r="V22" s="30">
        <f>Q22-S22</f>
        <v>507044.58000000007</v>
      </c>
      <c r="W22" s="31">
        <f>59561.72+26731.84+31115.52+26391.76+28974.38+21524.55+30151.04+22219.08-246377+24020+22477.32+32920.96+35603.14</f>
        <v>115314.31000000001</v>
      </c>
      <c r="X22" s="12"/>
      <c r="Y22" s="12"/>
      <c r="Z22" s="12"/>
      <c r="AA22" s="12"/>
      <c r="AB22" s="12"/>
      <c r="AC22" s="28" t="s">
        <v>84</v>
      </c>
    </row>
    <row r="23" spans="1:29" ht="279.75" customHeight="1" thickBot="1" x14ac:dyDescent="0.3">
      <c r="A23" s="3">
        <v>2</v>
      </c>
      <c r="B23" s="32" t="s">
        <v>41</v>
      </c>
      <c r="C23" s="15" t="s">
        <v>42</v>
      </c>
      <c r="D23" s="15" t="s">
        <v>43</v>
      </c>
      <c r="E23" s="3"/>
      <c r="F23" s="15" t="s">
        <v>44</v>
      </c>
      <c r="G23" s="18" t="s">
        <v>48</v>
      </c>
      <c r="H23" s="19">
        <v>9</v>
      </c>
      <c r="I23" s="3"/>
      <c r="J23" s="3"/>
      <c r="K23" s="3"/>
      <c r="L23" s="15">
        <v>155800</v>
      </c>
      <c r="M23" s="23" t="s">
        <v>62</v>
      </c>
      <c r="N23" s="24">
        <v>3651.2</v>
      </c>
      <c r="O23" s="21" t="s">
        <v>74</v>
      </c>
      <c r="P23" s="30">
        <v>22999.040000000001</v>
      </c>
      <c r="Q23" s="30">
        <f>566286.42+482730.87+399009.12+1946.67+23013.12+23013.12+24119.04+23013.12+23013.12+23013.12+22552.88+25210.88+22999.04+22999.04+24104.96+22999.04</f>
        <v>1730023.5600000005</v>
      </c>
      <c r="R23" s="30">
        <v>24477.08</v>
      </c>
      <c r="S23" s="30">
        <f>496867.66+399742.13+37953.54+33371.68+16698.15+18534.44+25229.02+22394.11+23146.08+18847.48+23441.69+25043+18538.76+24477.08</f>
        <v>1184284.8200000003</v>
      </c>
      <c r="T23" s="30">
        <v>67000</v>
      </c>
      <c r="U23" s="30">
        <f>375000+730998.6+67000</f>
        <v>1172998.6000000001</v>
      </c>
      <c r="V23" s="30">
        <f>Q23-S23</f>
        <v>545738.74000000022</v>
      </c>
      <c r="W23" s="31">
        <f>933836.41+33371.68+16698.15+18534.44+25229.02+22394.11+23146.08-375000-6+18847.48+23441.69-730998.6-6+25043+18538.76+24477.08-67000-6</f>
        <v>10541.300000000076</v>
      </c>
      <c r="X23" s="12"/>
      <c r="Y23" s="12"/>
      <c r="Z23" s="12"/>
      <c r="AA23" s="12"/>
      <c r="AB23" s="12"/>
      <c r="AC23" s="35" t="s">
        <v>95</v>
      </c>
    </row>
    <row r="24" spans="1:29" ht="254.25" thickBot="1" x14ac:dyDescent="0.3">
      <c r="A24" s="3">
        <v>3</v>
      </c>
      <c r="B24" s="32" t="s">
        <v>41</v>
      </c>
      <c r="C24" s="15" t="s">
        <v>42</v>
      </c>
      <c r="D24" s="15" t="s">
        <v>43</v>
      </c>
      <c r="E24" s="3"/>
      <c r="F24" s="15" t="s">
        <v>44</v>
      </c>
      <c r="G24" s="18" t="s">
        <v>49</v>
      </c>
      <c r="H24" s="19">
        <v>9</v>
      </c>
      <c r="I24" s="3"/>
      <c r="J24" s="3"/>
      <c r="K24" s="3"/>
      <c r="L24" s="15">
        <v>155800</v>
      </c>
      <c r="M24" s="24" t="s">
        <v>63</v>
      </c>
      <c r="N24" s="24">
        <v>3111.7</v>
      </c>
      <c r="O24" s="21" t="s">
        <v>74</v>
      </c>
      <c r="P24" s="30">
        <v>19067.52</v>
      </c>
      <c r="Q24" s="30">
        <f>407073.84+2759.72+845460.4+19067.52+19480.32+21615.36+19067.52+19480.32+19067.52+19067.52+24576+19067.52+19067.52+22028.16+19067.52</f>
        <v>1495946.7600000002</v>
      </c>
      <c r="R24" s="30">
        <v>19506.64</v>
      </c>
      <c r="S24" s="30">
        <f>800582.21+8029.91+26746.58+23123.49+15638.8+9240.94+23734.78+15464.8+17516.54+16145.24+22052.48+335.36+17512.92+22897.28+19506.64</f>
        <v>1038527.9700000001</v>
      </c>
      <c r="T24" s="30"/>
      <c r="U24" s="30"/>
      <c r="V24" s="30">
        <f t="shared" ref="V24:V34" si="0">Q24-S24</f>
        <v>457418.79000000015</v>
      </c>
      <c r="W24" s="31">
        <f>830719.84+23123.49+15638.8+9240.94+23734.78+15464.8+17516.54+16145.24+22052.48+335.36+17512.92+22897.28+19506.64</f>
        <v>1033889.1100000001</v>
      </c>
      <c r="X24" s="12"/>
      <c r="Y24" s="12"/>
      <c r="Z24" s="12"/>
      <c r="AA24" s="12"/>
      <c r="AB24" s="12"/>
      <c r="AC24" s="28" t="s">
        <v>85</v>
      </c>
    </row>
    <row r="25" spans="1:29" ht="230.25" customHeight="1" thickBot="1" x14ac:dyDescent="0.3">
      <c r="A25" s="3">
        <v>4</v>
      </c>
      <c r="B25" s="32" t="s">
        <v>41</v>
      </c>
      <c r="C25" s="15" t="s">
        <v>42</v>
      </c>
      <c r="D25" s="15" t="s">
        <v>43</v>
      </c>
      <c r="E25" s="3"/>
      <c r="F25" s="15" t="s">
        <v>44</v>
      </c>
      <c r="G25" s="18" t="s">
        <v>50</v>
      </c>
      <c r="H25" s="19">
        <v>6</v>
      </c>
      <c r="I25" s="3"/>
      <c r="J25" s="3"/>
      <c r="K25" s="3"/>
      <c r="L25" s="15">
        <v>155800</v>
      </c>
      <c r="M25" s="25" t="s">
        <v>64</v>
      </c>
      <c r="N25" s="24">
        <v>4564.3</v>
      </c>
      <c r="O25" s="21" t="s">
        <v>74</v>
      </c>
      <c r="P25" s="30">
        <v>29211.52</v>
      </c>
      <c r="Q25" s="30">
        <f>597167.4+1252.02+1295096.87+29211.52+29211.52+29211.52+29211.52+29211.52+29211.52+29211.52+29211.52+29211.52+29211.52+29211.52+29211.52</f>
        <v>2244054.5300000003</v>
      </c>
      <c r="R25" s="30">
        <v>25732.21</v>
      </c>
      <c r="S25" s="30">
        <f>1261193.64+28301.47+31704.88+29898.08+27592.87+32506.15+26817.92+33634.4+27344.56+36422.77+27251.36+25732.21</f>
        <v>1588400.3099999998</v>
      </c>
      <c r="T25" s="30"/>
      <c r="U25" s="30">
        <f>1214653.92-593.92-60+75000+121000+163000</f>
        <v>1573000</v>
      </c>
      <c r="V25" s="30">
        <f t="shared" si="0"/>
        <v>655654.22000000044</v>
      </c>
      <c r="W25" s="31">
        <f>31516.07+29898.08+27592.87+32506.15+26817.92-121030+33634.4+29423.48+27344.56+36422.77+27251.36-163030+25732.21</f>
        <v>44079.870000000032</v>
      </c>
      <c r="X25" s="12"/>
      <c r="Y25" s="12"/>
      <c r="Z25" s="12"/>
      <c r="AA25" s="12"/>
      <c r="AB25" s="12"/>
      <c r="AC25" s="28" t="s">
        <v>93</v>
      </c>
    </row>
    <row r="26" spans="1:29" ht="232.5" customHeight="1" thickBot="1" x14ac:dyDescent="0.3">
      <c r="A26" s="3">
        <v>5</v>
      </c>
      <c r="B26" s="32" t="s">
        <v>41</v>
      </c>
      <c r="C26" s="15" t="s">
        <v>42</v>
      </c>
      <c r="D26" s="15" t="s">
        <v>43</v>
      </c>
      <c r="E26" s="3"/>
      <c r="F26" s="15" t="s">
        <v>44</v>
      </c>
      <c r="G26" s="18" t="s">
        <v>51</v>
      </c>
      <c r="H26" s="19">
        <v>1</v>
      </c>
      <c r="I26" s="3"/>
      <c r="J26" s="3"/>
      <c r="K26" s="3"/>
      <c r="L26" s="15">
        <v>155800</v>
      </c>
      <c r="M26" s="25" t="s">
        <v>65</v>
      </c>
      <c r="N26" s="24">
        <v>4579.5</v>
      </c>
      <c r="O26" s="26" t="s">
        <v>74</v>
      </c>
      <c r="P26" s="30">
        <v>26583.040000000001</v>
      </c>
      <c r="Q26" s="30">
        <f>657616.2+2137.68+1288100.34+26257.92+26257.92+35410.56+26257.92+26257.92+26257.92+26257.92+34809.6+35686.4+26583.04+34760.32+26583.04</f>
        <v>2299234.6999999997</v>
      </c>
      <c r="R26" s="30">
        <v>23389.599999999999</v>
      </c>
      <c r="S26" s="30">
        <f>1220636.65+69564.02+27340.96+27052.99+21992.21+31777.4+24521.28+27370.51+23163.68+32189.8+23997.76+37705.81+23389.6</f>
        <v>1590702.67</v>
      </c>
      <c r="T26" s="30"/>
      <c r="U26" s="30">
        <f>1097845.9-3500-60+186667.1</f>
        <v>1280953</v>
      </c>
      <c r="V26" s="30">
        <f t="shared" si="0"/>
        <v>708532.0299999998</v>
      </c>
      <c r="W26" s="31">
        <f>32998.63+27052.99-1148.4+21992.21+31777.4+24521.28+27370.51+23163.68+32189.8+23997.76+37705.81+23389.6</f>
        <v>305011.26999999996</v>
      </c>
      <c r="X26" s="12"/>
      <c r="Y26" s="12"/>
      <c r="Z26" s="12"/>
      <c r="AA26" s="12"/>
      <c r="AB26" s="12"/>
      <c r="AC26" s="35" t="s">
        <v>88</v>
      </c>
    </row>
    <row r="27" spans="1:29" ht="168.75" customHeight="1" thickBot="1" x14ac:dyDescent="0.3">
      <c r="A27" s="3">
        <v>6</v>
      </c>
      <c r="B27" s="34" t="s">
        <v>41</v>
      </c>
      <c r="C27" s="15" t="s">
        <v>42</v>
      </c>
      <c r="D27" s="15" t="s">
        <v>43</v>
      </c>
      <c r="E27" s="3"/>
      <c r="F27" s="15" t="s">
        <v>44</v>
      </c>
      <c r="G27" s="18" t="s">
        <v>52</v>
      </c>
      <c r="H27" s="19" t="s">
        <v>53</v>
      </c>
      <c r="I27" s="3"/>
      <c r="J27" s="3"/>
      <c r="K27" s="3"/>
      <c r="L27" s="15">
        <v>155800</v>
      </c>
      <c r="M27" s="25" t="s">
        <v>66</v>
      </c>
      <c r="N27" s="24">
        <v>4557.8</v>
      </c>
      <c r="O27" s="26" t="s">
        <v>74</v>
      </c>
      <c r="P27" s="30">
        <v>27472.639999999999</v>
      </c>
      <c r="Q27" s="30">
        <f>655203.72+3391.06+1299032.62+27472.64+27472.64+32564.48+27472.64+27472.64+27472.64+27472.64+37656.32+27472.64+27472.64+32564.48+27472.64</f>
        <v>2307666.4400000004</v>
      </c>
      <c r="R27" s="30">
        <v>37084.28</v>
      </c>
      <c r="S27" s="30">
        <f>1224970.92+46339.59+30437.83+26527.26+23445.34+27542.44+24658.96+29971.51+24536.4+29101.28+28762.4+31991.6+37084.28</f>
        <v>1585369.81</v>
      </c>
      <c r="T27" s="30"/>
      <c r="U27" s="30">
        <f>535799.7+964199.3</f>
        <v>1499999</v>
      </c>
      <c r="V27" s="30">
        <f t="shared" si="0"/>
        <v>722296.63000000035</v>
      </c>
      <c r="W27" s="31">
        <f>1271310.51+30437.83+26527.26+23445.34+27542.44+24658.96+29971.51+24536.4-535829.7+29101.28-964229.3+28762.4+31991.6+37084.28</f>
        <v>85310.810000000027</v>
      </c>
      <c r="X27" s="12"/>
      <c r="Y27" s="12"/>
      <c r="Z27" s="12"/>
      <c r="AA27" s="12"/>
      <c r="AB27" s="12"/>
      <c r="AC27" s="28" t="s">
        <v>91</v>
      </c>
    </row>
    <row r="28" spans="1:29" ht="204" customHeight="1" thickBot="1" x14ac:dyDescent="0.3">
      <c r="A28" s="3">
        <v>7</v>
      </c>
      <c r="B28" s="33" t="s">
        <v>41</v>
      </c>
      <c r="C28" s="15" t="s">
        <v>42</v>
      </c>
      <c r="D28" s="15" t="s">
        <v>43</v>
      </c>
      <c r="E28" s="3"/>
      <c r="F28" s="15" t="s">
        <v>44</v>
      </c>
      <c r="G28" s="18" t="s">
        <v>46</v>
      </c>
      <c r="H28" s="19">
        <v>58</v>
      </c>
      <c r="I28" s="3"/>
      <c r="J28" s="3"/>
      <c r="K28" s="3"/>
      <c r="L28" s="15">
        <v>155800</v>
      </c>
      <c r="M28" s="25" t="s">
        <v>67</v>
      </c>
      <c r="N28" s="24">
        <v>6139.7</v>
      </c>
      <c r="O28" s="26" t="s">
        <v>74</v>
      </c>
      <c r="P28" s="30">
        <v>37813.120000000003</v>
      </c>
      <c r="Q28" s="30">
        <f>890765.16+8271.66+1740850.87+37813.12+37813.12+43112.32+37813.12+37813.12+37813.12+37813.12+39713.92+37813.12+37813.12+42242.56+37813.12</f>
        <v>3105274.5700000012</v>
      </c>
      <c r="R28" s="30">
        <v>33929.550000000003</v>
      </c>
      <c r="S28" s="30">
        <f>1615330.85+59057.12+47212.19+27065.76+30303.7+36858+32897.04+39521.89+34753.31+41395.2+41759.08+41720.16+33929.55</f>
        <v>2081803.85</v>
      </c>
      <c r="T28" s="30"/>
      <c r="U28" s="30">
        <f>801000+1143000</f>
        <v>1944000</v>
      </c>
      <c r="V28" s="30">
        <f t="shared" si="0"/>
        <v>1023470.7200000011</v>
      </c>
      <c r="W28" s="31">
        <f>1674387.97+47212.19+27065.76+30303.7+36858+32897.04+39521.89-801000-30+34753.31-1143030+41395.2+41759.08+41720.16+33929.55</f>
        <v>137743.84999999986</v>
      </c>
      <c r="X28" s="12"/>
      <c r="Y28" s="12"/>
      <c r="Z28" s="12"/>
      <c r="AA28" s="12"/>
      <c r="AB28" s="12"/>
      <c r="AC28" s="28" t="s">
        <v>91</v>
      </c>
    </row>
    <row r="29" spans="1:29" ht="222" customHeight="1" thickBot="1" x14ac:dyDescent="0.3">
      <c r="A29" s="3">
        <v>8</v>
      </c>
      <c r="B29" s="33" t="s">
        <v>41</v>
      </c>
      <c r="C29" s="15" t="s">
        <v>42</v>
      </c>
      <c r="D29" s="15" t="s">
        <v>43</v>
      </c>
      <c r="E29" s="3"/>
      <c r="F29" s="15" t="s">
        <v>44</v>
      </c>
      <c r="G29" s="18" t="s">
        <v>51</v>
      </c>
      <c r="H29" s="19" t="s">
        <v>54</v>
      </c>
      <c r="I29" s="3"/>
      <c r="J29" s="3"/>
      <c r="K29" s="3"/>
      <c r="L29" s="15">
        <v>155800</v>
      </c>
      <c r="M29" s="25" t="s">
        <v>68</v>
      </c>
      <c r="N29" s="24">
        <v>9317.7999999999993</v>
      </c>
      <c r="O29" s="26" t="s">
        <v>74</v>
      </c>
      <c r="P29" s="30">
        <v>55072</v>
      </c>
      <c r="Q29" s="30">
        <f>1390695.34+7967.98+2591789.29+54643.33+54702.72+65404.8+54702.72+58859.52+54702.72+54702.72+58859.52+72624.66+550726+68154.88+55072</f>
        <v>5193608.1999999993</v>
      </c>
      <c r="R29" s="30">
        <v>70274.070000000007</v>
      </c>
      <c r="S29" s="30">
        <f>2201143.62+99675.85+60626.28+51066.35+48896.9+42875.74+57058.3+49029.22+37394.27+68032.34+45763.08+91533.26+70274.07</f>
        <v>2923369.28</v>
      </c>
      <c r="T29" s="30"/>
      <c r="U29" s="30">
        <f>822945.99-914.99-24</f>
        <v>822007</v>
      </c>
      <c r="V29" s="30">
        <f t="shared" si="0"/>
        <v>2270238.9199999995</v>
      </c>
      <c r="W29" s="31">
        <f>1477163.26+60626.28+51066.35+48896.9+42875.74+57058.3+49029.22+37394.27+68032.34+45763.08+91533.26+70274.07</f>
        <v>2099713.0700000003</v>
      </c>
      <c r="X29" s="12"/>
      <c r="Y29" s="12"/>
      <c r="Z29" s="12"/>
      <c r="AA29" s="12"/>
      <c r="AB29" s="12"/>
      <c r="AC29" s="35" t="s">
        <v>87</v>
      </c>
    </row>
    <row r="30" spans="1:29" ht="228" thickBot="1" x14ac:dyDescent="0.3">
      <c r="A30" s="3">
        <v>9</v>
      </c>
      <c r="B30" s="32" t="s">
        <v>41</v>
      </c>
      <c r="C30" s="15" t="s">
        <v>42</v>
      </c>
      <c r="D30" s="15" t="s">
        <v>43</v>
      </c>
      <c r="E30" s="3"/>
      <c r="F30" s="15" t="s">
        <v>44</v>
      </c>
      <c r="G30" s="18" t="s">
        <v>55</v>
      </c>
      <c r="H30" s="19">
        <v>16</v>
      </c>
      <c r="I30" s="3"/>
      <c r="J30" s="3"/>
      <c r="K30" s="3"/>
      <c r="L30" s="15">
        <v>155800</v>
      </c>
      <c r="M30" s="25" t="s">
        <v>69</v>
      </c>
      <c r="N30" s="24">
        <v>3154.8</v>
      </c>
      <c r="O30" s="26" t="s">
        <v>75</v>
      </c>
      <c r="P30" s="30">
        <v>19616.64</v>
      </c>
      <c r="Q30" s="30">
        <f>493410.72+5433.53+1189096.62+19616.64+19616.64+19616.64+19616.64+21338.88+19616.64+19616.64+21338.88+19616.64+19616.64+21338.88+19616.64</f>
        <v>1928507.2699999989</v>
      </c>
      <c r="R30" s="30">
        <v>20161.28</v>
      </c>
      <c r="S30" s="30">
        <f>1126880.49+21713.26+20760.72+21514.55+17005.22+20793.44+18015.27+19175.61+14244.64+20078.88+19241.52+14539.04+20161.28</f>
        <v>1354123.92</v>
      </c>
      <c r="T30" s="30"/>
      <c r="U30" s="30"/>
      <c r="V30" s="30">
        <f t="shared" si="0"/>
        <v>574383.34999999893</v>
      </c>
      <c r="W30" s="31">
        <f>258468.75+20760.72+21514.55+17005.22+20793.44+18015.27+19175.61+14244.64+20078.88+19241.52+14539.04+20161.28</f>
        <v>463998.92000000004</v>
      </c>
      <c r="X30" s="12"/>
      <c r="Y30" s="12"/>
      <c r="Z30" s="12"/>
      <c r="AA30" s="12"/>
      <c r="AB30" s="12"/>
      <c r="AC30" s="28" t="s">
        <v>86</v>
      </c>
    </row>
    <row r="31" spans="1:29" ht="189" thickBot="1" x14ac:dyDescent="0.3">
      <c r="A31" s="3">
        <v>10</v>
      </c>
      <c r="B31" s="33" t="s">
        <v>41</v>
      </c>
      <c r="C31" s="15" t="s">
        <v>42</v>
      </c>
      <c r="D31" s="15" t="s">
        <v>43</v>
      </c>
      <c r="E31" s="3"/>
      <c r="F31" s="15" t="s">
        <v>44</v>
      </c>
      <c r="G31" s="18" t="s">
        <v>56</v>
      </c>
      <c r="H31" s="19">
        <v>6</v>
      </c>
      <c r="I31" s="3"/>
      <c r="J31" s="3"/>
      <c r="K31" s="3"/>
      <c r="L31" s="15">
        <v>155800</v>
      </c>
      <c r="M31" s="25" t="s">
        <v>70</v>
      </c>
      <c r="N31" s="24">
        <v>2493.5</v>
      </c>
      <c r="O31" s="26" t="s">
        <v>74</v>
      </c>
      <c r="P31" s="30">
        <v>15733.12</v>
      </c>
      <c r="Q31" s="30">
        <f>358062.16+2084.87+710846.63+15733.12+15733.12+15733.12+15733.12+15733.12+15733.12+15733.12+15733.12+15733.12+15733.12+15230.2+15733.12</f>
        <v>1259288.1800000011</v>
      </c>
      <c r="R31" s="30">
        <v>16681.18</v>
      </c>
      <c r="S31" s="30">
        <f>680889.29+15330.07+19911.65+9330.56+13808.48+13659.68+14647.2+14469.12+11014.88+19600.96+16907.4+16461.02+16681.18</f>
        <v>862711.49000000011</v>
      </c>
      <c r="T31" s="30">
        <v>268901</v>
      </c>
      <c r="U31" s="30">
        <f>115274-30+268901</f>
        <v>384145</v>
      </c>
      <c r="V31" s="30">
        <f t="shared" si="0"/>
        <v>396576.69000000099</v>
      </c>
      <c r="W31" s="31">
        <f>696219.36+19911.65+9330.56+13808.48+13659.68+14647.2+14469.12+11014.88+19600.96+16907.4-115274+16461.02+16681.18-268931</f>
        <v>478506.49000000011</v>
      </c>
      <c r="X31" s="12"/>
      <c r="Y31" s="12"/>
      <c r="Z31" s="12"/>
      <c r="AA31" s="12"/>
      <c r="AB31" s="12"/>
      <c r="AC31" s="28" t="s">
        <v>91</v>
      </c>
    </row>
    <row r="32" spans="1:29" ht="261" thickBot="1" x14ac:dyDescent="0.3">
      <c r="A32" s="3">
        <v>11</v>
      </c>
      <c r="B32" s="32" t="s">
        <v>41</v>
      </c>
      <c r="C32" s="15" t="s">
        <v>42</v>
      </c>
      <c r="D32" s="15" t="s">
        <v>43</v>
      </c>
      <c r="E32" s="3"/>
      <c r="F32" s="15" t="s">
        <v>44</v>
      </c>
      <c r="G32" s="18" t="s">
        <v>57</v>
      </c>
      <c r="H32" s="19" t="s">
        <v>58</v>
      </c>
      <c r="I32" s="3"/>
      <c r="J32" s="3"/>
      <c r="K32" s="3"/>
      <c r="L32" s="15">
        <v>155800</v>
      </c>
      <c r="M32" s="25" t="s">
        <v>71</v>
      </c>
      <c r="N32" s="24">
        <v>4639.2</v>
      </c>
      <c r="O32" s="26" t="s">
        <v>75</v>
      </c>
      <c r="P32" s="30">
        <v>28791.040000000001</v>
      </c>
      <c r="Q32" s="30">
        <f>784952.64+6064.32+1257483.54+28791.04+28791.04+31490.56+28791.04+28791.04+28791.04+28791.04+28901.84+28791.04+28791.04+30459.52+28791.04</f>
        <v>2398471.7800000003</v>
      </c>
      <c r="R32" s="30">
        <v>25621.759999999998</v>
      </c>
      <c r="S32" s="30">
        <f>1194763.48+33776.12+31870.56+22288.52+29238.71+26286.92+30499.11+30007.49+26333.92+30567.16+29603.05+30448.52+25621.76</f>
        <v>1541305.32</v>
      </c>
      <c r="T32" s="30"/>
      <c r="U32" s="30">
        <f>942383.14-211.14-260+542060-60</f>
        <v>1483912</v>
      </c>
      <c r="V32" s="30">
        <f t="shared" si="0"/>
        <v>857166.4600000002</v>
      </c>
      <c r="W32" s="31">
        <f>286156.46+31870.56+22288.52+29238.71+26286.92+30499.11+30007.49+26333.92+30567.16+29603.05-542060+30448.52+25621.76</f>
        <v>56862.180000000022</v>
      </c>
      <c r="X32" s="12"/>
      <c r="Y32" s="12"/>
      <c r="Z32" s="12"/>
      <c r="AA32" s="12"/>
      <c r="AB32" s="12"/>
      <c r="AC32" s="28" t="s">
        <v>92</v>
      </c>
    </row>
    <row r="33" spans="1:29" ht="228" thickBot="1" x14ac:dyDescent="0.3">
      <c r="A33" s="3">
        <v>12</v>
      </c>
      <c r="B33" s="32" t="s">
        <v>41</v>
      </c>
      <c r="C33" s="15" t="s">
        <v>42</v>
      </c>
      <c r="D33" s="15" t="s">
        <v>76</v>
      </c>
      <c r="E33" s="3"/>
      <c r="F33" s="15" t="s">
        <v>45</v>
      </c>
      <c r="G33" s="18" t="s">
        <v>59</v>
      </c>
      <c r="H33" s="19">
        <v>22</v>
      </c>
      <c r="I33" s="3"/>
      <c r="J33" s="3"/>
      <c r="K33" s="3"/>
      <c r="L33" s="15">
        <v>155800</v>
      </c>
      <c r="M33" s="25" t="s">
        <v>72</v>
      </c>
      <c r="N33" s="24">
        <v>2406.9</v>
      </c>
      <c r="O33" s="26" t="s">
        <v>75</v>
      </c>
      <c r="P33" s="30">
        <v>15134.72</v>
      </c>
      <c r="Q33" s="30">
        <f>406727.04+4133.78+650463.8+15134.72+15134.72+15134.72+15134.72+15134.72+15134.72+15134.72+15134.72+15134.72+15134.72+15134.72+15134.72</f>
        <v>1242941.2599999998</v>
      </c>
      <c r="R33" s="30">
        <v>14799.06</v>
      </c>
      <c r="S33" s="30">
        <f>627102.96+22078.4+13003.08+14088.36+18740.31+16729.56+13919.67+13528.96+15796+13909.16+15983.14+14645.76+14799.06</f>
        <v>814324.42000000016</v>
      </c>
      <c r="T33" s="30"/>
      <c r="U33" s="30"/>
      <c r="V33" s="30">
        <f t="shared" si="0"/>
        <v>428616.83999999962</v>
      </c>
      <c r="W33" s="31">
        <f>627102.96+22078.4+13003.08+14088.36+18740.31+16729.56+13919.67+13528.96+15796+13909.16+15983.14+14645.76+14799.06</f>
        <v>814324.42000000016</v>
      </c>
      <c r="X33" s="12"/>
      <c r="Y33" s="12"/>
      <c r="Z33" s="12"/>
      <c r="AA33" s="12"/>
      <c r="AB33" s="12"/>
      <c r="AC33" s="28"/>
    </row>
    <row r="34" spans="1:29" ht="189" thickBot="1" x14ac:dyDescent="0.3">
      <c r="A34" s="14">
        <v>13</v>
      </c>
      <c r="B34" s="33" t="s">
        <v>41</v>
      </c>
      <c r="C34" s="15" t="s">
        <v>42</v>
      </c>
      <c r="D34" s="15" t="s">
        <v>43</v>
      </c>
      <c r="E34" s="1"/>
      <c r="F34" s="15" t="s">
        <v>44</v>
      </c>
      <c r="G34" s="18" t="s">
        <v>60</v>
      </c>
      <c r="H34" s="19">
        <v>21</v>
      </c>
      <c r="I34" s="1"/>
      <c r="J34" s="1"/>
      <c r="K34" s="1"/>
      <c r="L34" s="15">
        <v>155800</v>
      </c>
      <c r="M34" s="25" t="s">
        <v>73</v>
      </c>
      <c r="N34" s="24">
        <v>7691.91</v>
      </c>
      <c r="O34" s="26" t="s">
        <v>75</v>
      </c>
      <c r="P34" s="31">
        <v>45603.26</v>
      </c>
      <c r="Q34" s="31">
        <f>1399560+9391.29+2051162.22+45603.26+45603.26+56478.14+45603.26+45603.26+45603.26+45603.26+67353.02+45603.26+45603.26+56478.14+45603.26</f>
        <v>4050852.149999998</v>
      </c>
      <c r="R34" s="31">
        <v>57217.5</v>
      </c>
      <c r="S34" s="31">
        <f>1942195.03+39999.47+53190.16+35983.93+42765.67+45694.58+42180.82+49178.59+42950.88+49715.07+43654.47+55399.21+57217.5</f>
        <v>2500125.3799999994</v>
      </c>
      <c r="T34" s="31"/>
      <c r="U34" s="31"/>
      <c r="V34" s="30">
        <f t="shared" si="0"/>
        <v>1550726.7699999986</v>
      </c>
      <c r="W34" s="31">
        <f>82173.5+53190.16+35983.93+42765.67+45694.58+42180.82+49178.59+42950.88+49715.07+43654.47+55399.21+57217.5</f>
        <v>600104.38</v>
      </c>
      <c r="X34" s="1"/>
      <c r="Y34" s="1"/>
      <c r="Z34" s="1"/>
      <c r="AA34" s="1"/>
      <c r="AB34" s="1"/>
      <c r="AC34" s="29"/>
    </row>
    <row r="35" spans="1:29" x14ac:dyDescent="0.25">
      <c r="A35" s="9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" customHeight="1" x14ac:dyDescent="0.25">
      <c r="A36" s="49" t="s">
        <v>36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x14ac:dyDescent="0.25">
      <c r="A38" s="9"/>
      <c r="B38" s="10" t="s">
        <v>89</v>
      </c>
      <c r="C38" s="10"/>
      <c r="D38" s="10"/>
      <c r="E38" s="10"/>
      <c r="F38" s="10"/>
      <c r="G38" s="10"/>
      <c r="H38" s="10"/>
      <c r="I38" s="10"/>
      <c r="J38" s="10"/>
      <c r="K38" s="10"/>
      <c r="L38" s="9"/>
      <c r="M38" s="9"/>
      <c r="N38" s="9"/>
      <c r="O38" s="9"/>
      <c r="P38" s="10"/>
      <c r="Q38" s="10"/>
      <c r="R38" s="10"/>
      <c r="S38" s="9"/>
      <c r="T38" s="10" t="s">
        <v>90</v>
      </c>
      <c r="U38" s="10"/>
      <c r="V38" s="10"/>
      <c r="W38" s="9"/>
      <c r="X38" s="9"/>
      <c r="Y38" s="9"/>
      <c r="Z38" s="9"/>
      <c r="AA38" s="9"/>
      <c r="AB38" s="9"/>
      <c r="AC38" s="9"/>
    </row>
    <row r="39" spans="1:29" x14ac:dyDescent="0.25">
      <c r="A39" s="9"/>
      <c r="B39" s="11" t="s">
        <v>28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50" t="s">
        <v>29</v>
      </c>
      <c r="Q39" s="50"/>
      <c r="R39" s="50"/>
      <c r="S39" s="9"/>
      <c r="T39" s="50" t="s">
        <v>30</v>
      </c>
      <c r="U39" s="50"/>
      <c r="V39" s="50"/>
      <c r="W39" s="9"/>
      <c r="X39" s="9"/>
      <c r="Y39" s="9"/>
      <c r="Z39" s="9"/>
      <c r="AA39" s="9"/>
      <c r="AB39" s="9"/>
      <c r="AC39" s="9"/>
    </row>
  </sheetData>
  <mergeCells count="28">
    <mergeCell ref="A36:P36"/>
    <mergeCell ref="P39:R39"/>
    <mergeCell ref="T39:V39"/>
    <mergeCell ref="R19:R20"/>
    <mergeCell ref="S19:S20"/>
    <mergeCell ref="T19:T20"/>
    <mergeCell ref="U19:U20"/>
    <mergeCell ref="V19:V20"/>
    <mergeCell ref="A17:AC17"/>
    <mergeCell ref="A19:A20"/>
    <mergeCell ref="B19:B20"/>
    <mergeCell ref="C19:C20"/>
    <mergeCell ref="D19:L19"/>
    <mergeCell ref="M19:M20"/>
    <mergeCell ref="N19:N20"/>
    <mergeCell ref="O19:O20"/>
    <mergeCell ref="P19:P20"/>
    <mergeCell ref="Q19:Q20"/>
    <mergeCell ref="X19:X20"/>
    <mergeCell ref="Y19:AB19"/>
    <mergeCell ref="AC19:AC20"/>
    <mergeCell ref="W19:W20"/>
    <mergeCell ref="A16:AC16"/>
    <mergeCell ref="A10:AC10"/>
    <mergeCell ref="A11:AC11"/>
    <mergeCell ref="A13:AC13"/>
    <mergeCell ref="A14:AC14"/>
    <mergeCell ref="A15:AC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2019-11-15T07:22:16Z</dcterms:modified>
</cp:coreProperties>
</file>